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півріччя 2016 року (доходи)" sheetId="1" r:id="rId1"/>
    <sheet name="1 півріччя 2016 року (видатки)" sheetId="2" r:id="rId2"/>
  </sheets>
  <definedNames>
    <definedName name="_xlnm.Print_Area" localSheetId="1">'1 півріччя 2016 року (видатки)'!$A$1:$G$30</definedName>
  </definedNames>
  <calcPr fullCalcOnLoad="1"/>
</workbook>
</file>

<file path=xl/sharedStrings.xml><?xml version="1.0" encoding="utf-8"?>
<sst xmlns="http://schemas.openxmlformats.org/spreadsheetml/2006/main" count="69" uniqueCount="52">
  <si>
    <t>Оперативні дані</t>
  </si>
  <si>
    <t>в порівнянні з минулим роком</t>
  </si>
  <si>
    <t>тис.грн.</t>
  </si>
  <si>
    <t>Найменування показника</t>
  </si>
  <si>
    <t>Код бюджетної класифі-кації</t>
  </si>
  <si>
    <t>Видатки загального фонду</t>
  </si>
  <si>
    <t>Державне управління</t>
  </si>
  <si>
    <t>010117</t>
  </si>
  <si>
    <t>Освіта</t>
  </si>
  <si>
    <t>070000</t>
  </si>
  <si>
    <t>Охорона здоров'я</t>
  </si>
  <si>
    <t>080000</t>
  </si>
  <si>
    <t>Соціальний захист та соціальне забезпечення</t>
  </si>
  <si>
    <t>090000</t>
  </si>
  <si>
    <t>Житлово-комунальне господарство</t>
  </si>
  <si>
    <t>100000</t>
  </si>
  <si>
    <t>Культура і мистецтво</t>
  </si>
  <si>
    <t>110000</t>
  </si>
  <si>
    <t>Фізична культура і спорт</t>
  </si>
  <si>
    <t>130000</t>
  </si>
  <si>
    <t>Видатки не віднесені до основних груп</t>
  </si>
  <si>
    <t>250000</t>
  </si>
  <si>
    <t xml:space="preserve"> Всього видатків     (загальний фонд)</t>
  </si>
  <si>
    <t>Видатки спеціального фонду</t>
  </si>
  <si>
    <t>Будівництво</t>
  </si>
  <si>
    <t>150000</t>
  </si>
  <si>
    <t>Капітальні видатки за рахунок цільових фондів</t>
  </si>
  <si>
    <t>240000</t>
  </si>
  <si>
    <t>Всього  видатків  (спеціальний фонд)</t>
  </si>
  <si>
    <t>Всього видатків (загальний і спеціальний фонди)</t>
  </si>
  <si>
    <t>Планові показники на 2016 рік з урахуванням змін</t>
  </si>
  <si>
    <t>% виконання до планових показників 2016 року</t>
  </si>
  <si>
    <t>Відхилення 2016 до 2015 року. +/-</t>
  </si>
  <si>
    <t>про використання коштів бюджету міста Києва</t>
  </si>
  <si>
    <t xml:space="preserve">по головному розпоряднику Оболонській районній в місті Києві державній адміністрації </t>
  </si>
  <si>
    <t>станом на 01.07.2016 року</t>
  </si>
  <si>
    <t>Виконано  на 01.07.2016</t>
  </si>
  <si>
    <t>Виконано на 01.07.2015</t>
  </si>
  <si>
    <t>Всього надходжень, в т.ч.:</t>
  </si>
  <si>
    <t>Податок з доходів фізичних осіб</t>
  </si>
  <si>
    <t>Податок на прибуток підприємств комунальної власності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</si>
  <si>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</si>
  <si>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</t>
  </si>
  <si>
    <t xml:space="preserve">Плата за землю </t>
  </si>
  <si>
    <t>Транспортний податок</t>
  </si>
  <si>
    <t>Єдиний податок</t>
  </si>
  <si>
    <t>Надходження від орендної плати за користування цілістними майновими комплексами</t>
  </si>
  <si>
    <t>Державне мито</t>
  </si>
  <si>
    <t>Інші надходження</t>
  </si>
  <si>
    <t>Кошти від реалізації безхозяйного майна</t>
  </si>
  <si>
    <t>Фактичне надходження на 01.07.2016</t>
  </si>
  <si>
    <t>Аналіз виконання податкових і неподаткових надходжень від Оболонського району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</si>
</sst>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0.0"/>
    <numFmt numFmtId="190" formatCode="#,##0.00_р_."/>
    <numFmt numFmtId="191" formatCode="#,##0.0"/>
  </numFmts>
  <fonts count="4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88" fontId="5" fillId="33" borderId="12" xfId="0" applyNumberFormat="1" applyFont="1" applyFill="1" applyBorder="1" applyAlignment="1">
      <alignment horizontal="right" vertical="center"/>
    </xf>
    <xf numFmtId="189" fontId="5" fillId="33" borderId="12" xfId="0" applyNumberFormat="1" applyFont="1" applyFill="1" applyBorder="1" applyAlignment="1">
      <alignment horizontal="center" vertical="center"/>
    </xf>
    <xf numFmtId="190" fontId="5" fillId="0" borderId="12" xfId="0" applyNumberFormat="1" applyFont="1" applyFill="1" applyBorder="1" applyAlignment="1">
      <alignment horizontal="right" vertical="center"/>
    </xf>
    <xf numFmtId="188" fontId="5" fillId="33" borderId="13" xfId="0" applyNumberFormat="1" applyFont="1" applyFill="1" applyBorder="1" applyAlignment="1">
      <alignment horizontal="right" vertical="center"/>
    </xf>
    <xf numFmtId="190" fontId="5" fillId="0" borderId="13" xfId="0" applyNumberFormat="1" applyFont="1" applyFill="1" applyBorder="1" applyAlignment="1">
      <alignment horizontal="right" vertical="center"/>
    </xf>
    <xf numFmtId="188" fontId="4" fillId="33" borderId="10" xfId="0" applyNumberFormat="1" applyFont="1" applyFill="1" applyBorder="1" applyAlignment="1">
      <alignment horizontal="right" vertical="center"/>
    </xf>
    <xf numFmtId="189" fontId="4" fillId="33" borderId="10" xfId="0" applyNumberFormat="1" applyFont="1" applyFill="1" applyBorder="1" applyAlignment="1">
      <alignment horizontal="center" vertical="center"/>
    </xf>
    <xf numFmtId="190" fontId="4" fillId="0" borderId="10" xfId="0" applyNumberFormat="1" applyFont="1" applyBorder="1" applyAlignment="1">
      <alignment horizontal="right" vertical="center"/>
    </xf>
    <xf numFmtId="188" fontId="4" fillId="33" borderId="11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190" fontId="4" fillId="0" borderId="11" xfId="0" applyNumberFormat="1" applyFont="1" applyBorder="1" applyAlignment="1">
      <alignment horizontal="right" vertical="center"/>
    </xf>
    <xf numFmtId="190" fontId="5" fillId="0" borderId="12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24" fillId="33" borderId="18" xfId="0" applyFont="1" applyFill="1" applyBorder="1" applyAlignment="1">
      <alignment horizontal="left" vertical="center" wrapText="1"/>
    </xf>
    <xf numFmtId="0" fontId="24" fillId="33" borderId="19" xfId="0" applyFont="1" applyFill="1" applyBorder="1" applyAlignment="1">
      <alignment horizontal="left" vertical="center" wrapText="1"/>
    </xf>
    <xf numFmtId="0" fontId="24" fillId="33" borderId="20" xfId="0" applyFont="1" applyFill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191" fontId="24" fillId="33" borderId="13" xfId="0" applyNumberFormat="1" applyFont="1" applyFill="1" applyBorder="1" applyAlignment="1">
      <alignment horizontal="right" vertical="center" wrapText="1"/>
    </xf>
    <xf numFmtId="191" fontId="24" fillId="33" borderId="12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wrapText="1"/>
    </xf>
    <xf numFmtId="0" fontId="27" fillId="0" borderId="17" xfId="0" applyFont="1" applyBorder="1" applyAlignment="1">
      <alignment horizontal="right"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3" max="3" width="43.140625" style="0" customWidth="1"/>
    <col min="4" max="4" width="23.7109375" style="0" customWidth="1"/>
  </cols>
  <sheetData>
    <row r="1" spans="1:4" ht="54" customHeight="1">
      <c r="A1" s="47" t="s">
        <v>51</v>
      </c>
      <c r="B1" s="47"/>
      <c r="C1" s="47"/>
      <c r="D1" s="47"/>
    </row>
    <row r="2" spans="1:4" ht="20.25">
      <c r="A2" s="47" t="s">
        <v>35</v>
      </c>
      <c r="B2" s="47"/>
      <c r="C2" s="47"/>
      <c r="D2" s="47"/>
    </row>
    <row r="3" spans="1:4" ht="20.25">
      <c r="A3" s="49"/>
      <c r="B3" s="49"/>
      <c r="C3" s="49"/>
      <c r="D3" s="49"/>
    </row>
    <row r="4" spans="1:4" ht="20.25">
      <c r="A4" s="49"/>
      <c r="B4" s="49"/>
      <c r="C4" s="49"/>
      <c r="D4" s="49"/>
    </row>
    <row r="5" spans="1:4" ht="12.75">
      <c r="A5" s="35"/>
      <c r="B5" s="35"/>
      <c r="C5" s="35"/>
      <c r="D5" s="48" t="s">
        <v>2</v>
      </c>
    </row>
    <row r="6" spans="1:4" ht="56.25">
      <c r="A6" s="39" t="s">
        <v>3</v>
      </c>
      <c r="B6" s="40"/>
      <c r="C6" s="41"/>
      <c r="D6" s="42" t="s">
        <v>50</v>
      </c>
    </row>
    <row r="7" spans="1:4" ht="18.75">
      <c r="A7" s="43" t="s">
        <v>38</v>
      </c>
      <c r="B7" s="43"/>
      <c r="C7" s="43"/>
      <c r="D7" s="44">
        <v>921302.1</v>
      </c>
    </row>
    <row r="8" spans="1:4" ht="18.75">
      <c r="A8" s="36" t="s">
        <v>39</v>
      </c>
      <c r="B8" s="37"/>
      <c r="C8" s="38"/>
      <c r="D8" s="45">
        <v>287947.3</v>
      </c>
    </row>
    <row r="9" spans="1:4" ht="39" customHeight="1">
      <c r="A9" s="36" t="s">
        <v>40</v>
      </c>
      <c r="B9" s="37"/>
      <c r="C9" s="38"/>
      <c r="D9" s="46">
        <v>45348.5</v>
      </c>
    </row>
    <row r="10" spans="1:4" ht="18.75">
      <c r="A10" s="36" t="s">
        <v>41</v>
      </c>
      <c r="B10" s="37"/>
      <c r="C10" s="38"/>
      <c r="D10" s="45">
        <v>81252.3</v>
      </c>
    </row>
    <row r="11" spans="1:4" ht="18.75">
      <c r="A11" s="36" t="s">
        <v>42</v>
      </c>
      <c r="B11" s="37"/>
      <c r="C11" s="38"/>
      <c r="D11" s="45">
        <v>12972.4</v>
      </c>
    </row>
    <row r="12" spans="1:4" ht="18.75">
      <c r="A12" s="36" t="s">
        <v>43</v>
      </c>
      <c r="B12" s="37"/>
      <c r="C12" s="38"/>
      <c r="D12" s="45">
        <v>317392.9</v>
      </c>
    </row>
    <row r="13" spans="1:4" ht="18.75">
      <c r="A13" s="36" t="s">
        <v>44</v>
      </c>
      <c r="B13" s="37"/>
      <c r="C13" s="38"/>
      <c r="D13" s="45">
        <v>7478.7</v>
      </c>
    </row>
    <row r="14" spans="1:4" ht="18.75">
      <c r="A14" s="36" t="s">
        <v>45</v>
      </c>
      <c r="B14" s="37"/>
      <c r="C14" s="38"/>
      <c r="D14" s="46">
        <v>147045.7</v>
      </c>
    </row>
    <row r="15" spans="1:4" ht="43.5" customHeight="1">
      <c r="A15" s="36" t="s">
        <v>46</v>
      </c>
      <c r="B15" s="37"/>
      <c r="C15" s="38"/>
      <c r="D15" s="46">
        <v>74.8</v>
      </c>
    </row>
    <row r="16" spans="1:4" ht="18.75">
      <c r="A16" s="36" t="s">
        <v>47</v>
      </c>
      <c r="B16" s="37"/>
      <c r="C16" s="38"/>
      <c r="D16" s="46">
        <v>1454.3</v>
      </c>
    </row>
    <row r="17" spans="1:4" ht="18.75">
      <c r="A17" s="36" t="s">
        <v>48</v>
      </c>
      <c r="B17" s="37"/>
      <c r="C17" s="38"/>
      <c r="D17" s="46">
        <v>831.2</v>
      </c>
    </row>
    <row r="18" spans="1:4" ht="18.75">
      <c r="A18" s="36" t="s">
        <v>49</v>
      </c>
      <c r="B18" s="37"/>
      <c r="C18" s="38"/>
      <c r="D18" s="46">
        <v>31.5</v>
      </c>
    </row>
  </sheetData>
  <sheetProtection/>
  <mergeCells count="15">
    <mergeCell ref="A18:C18"/>
    <mergeCell ref="A1:D1"/>
    <mergeCell ref="A2:D2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5" zoomScaleNormal="75" zoomScaleSheetLayoutView="75" zoomScalePageLayoutView="0" workbookViewId="0" topLeftCell="A1">
      <selection activeCell="A12" sqref="A12"/>
    </sheetView>
  </sheetViews>
  <sheetFormatPr defaultColWidth="9.140625" defaultRowHeight="12.75"/>
  <cols>
    <col min="1" max="1" width="31.140625" style="0" customWidth="1"/>
    <col min="2" max="2" width="12.7109375" style="0" customWidth="1"/>
    <col min="3" max="3" width="19.8515625" style="0" customWidth="1"/>
    <col min="4" max="4" width="19.57421875" style="0" customWidth="1"/>
    <col min="5" max="5" width="17.57421875" style="0" customWidth="1"/>
    <col min="6" max="6" width="21.140625" style="0" customWidth="1"/>
    <col min="7" max="7" width="20.140625" style="0" customWidth="1"/>
  </cols>
  <sheetData>
    <row r="1" spans="5:7" ht="21.75" customHeight="1">
      <c r="E1" s="1"/>
      <c r="F1" s="1"/>
      <c r="G1" s="1"/>
    </row>
    <row r="2" spans="1:7" ht="18.75">
      <c r="A2" s="17" t="s">
        <v>0</v>
      </c>
      <c r="B2" s="17"/>
      <c r="C2" s="17"/>
      <c r="D2" s="17"/>
      <c r="E2" s="17"/>
      <c r="F2" s="17"/>
      <c r="G2" s="17"/>
    </row>
    <row r="3" spans="1:7" ht="18.75">
      <c r="A3" s="19" t="s">
        <v>33</v>
      </c>
      <c r="B3" s="19"/>
      <c r="C3" s="19"/>
      <c r="D3" s="19"/>
      <c r="E3" s="19"/>
      <c r="F3" s="19"/>
      <c r="G3" s="19"/>
    </row>
    <row r="4" spans="1:7" ht="18.75">
      <c r="A4" s="16" t="s">
        <v>34</v>
      </c>
      <c r="B4" s="16"/>
      <c r="C4" s="16"/>
      <c r="D4" s="16"/>
      <c r="E4" s="16"/>
      <c r="F4" s="16"/>
      <c r="G4" s="16"/>
    </row>
    <row r="5" spans="1:7" ht="18.75">
      <c r="A5" s="19" t="s">
        <v>35</v>
      </c>
      <c r="B5" s="19"/>
      <c r="C5" s="19"/>
      <c r="D5" s="19"/>
      <c r="E5" s="19"/>
      <c r="F5" s="19"/>
      <c r="G5" s="19"/>
    </row>
    <row r="6" spans="1:7" ht="18.75">
      <c r="A6" s="17" t="s">
        <v>1</v>
      </c>
      <c r="B6" s="17"/>
      <c r="C6" s="17"/>
      <c r="D6" s="17"/>
      <c r="E6" s="17"/>
      <c r="F6" s="17"/>
      <c r="G6" s="17"/>
    </row>
    <row r="7" spans="1:7" ht="19.5" thickBot="1">
      <c r="A7" s="13"/>
      <c r="B7" s="13"/>
      <c r="C7" s="13"/>
      <c r="D7" s="13"/>
      <c r="E7" s="13"/>
      <c r="F7" s="13"/>
      <c r="G7" s="14" t="s">
        <v>2</v>
      </c>
    </row>
    <row r="8" spans="1:7" ht="103.5" customHeight="1" thickBot="1">
      <c r="A8" s="3" t="s">
        <v>3</v>
      </c>
      <c r="B8" s="3" t="s">
        <v>4</v>
      </c>
      <c r="C8" s="15" t="s">
        <v>30</v>
      </c>
      <c r="D8" s="15" t="s">
        <v>36</v>
      </c>
      <c r="E8" s="3" t="s">
        <v>31</v>
      </c>
      <c r="F8" s="15" t="s">
        <v>37</v>
      </c>
      <c r="G8" s="15" t="s">
        <v>32</v>
      </c>
    </row>
    <row r="9" spans="1:7" ht="18.75">
      <c r="A9" s="20" t="s">
        <v>5</v>
      </c>
      <c r="B9" s="21"/>
      <c r="C9" s="21"/>
      <c r="D9" s="21"/>
      <c r="E9" s="21"/>
      <c r="F9" s="21"/>
      <c r="G9" s="22"/>
    </row>
    <row r="10" spans="1:7" ht="18.75">
      <c r="A10" s="5" t="s">
        <v>6</v>
      </c>
      <c r="B10" s="6" t="s">
        <v>7</v>
      </c>
      <c r="C10" s="23">
        <v>47983.4</v>
      </c>
      <c r="D10" s="23">
        <v>19537.7</v>
      </c>
      <c r="E10" s="24">
        <f>D10/C10*100</f>
        <v>40.717623178015735</v>
      </c>
      <c r="F10" s="23">
        <v>15544.7</v>
      </c>
      <c r="G10" s="25">
        <f>D10-F10</f>
        <v>3993</v>
      </c>
    </row>
    <row r="11" spans="1:7" ht="18.75">
      <c r="A11" s="5" t="s">
        <v>8</v>
      </c>
      <c r="B11" s="6" t="s">
        <v>9</v>
      </c>
      <c r="C11" s="23">
        <v>643435</v>
      </c>
      <c r="D11" s="23">
        <f>91400.9+170885.4+15687.6+10457.4+9409.5+2147.4+2799.1+439.6+30.8</f>
        <v>303257.69999999995</v>
      </c>
      <c r="E11" s="24">
        <f aca="true" t="shared" si="0" ref="E11:E18">D11/C11*100</f>
        <v>47.13105441886126</v>
      </c>
      <c r="F11" s="23">
        <f>86737.4+149335.9+14850.4+9837.2+8646.1+1807.3+2539+408.2+19.9</f>
        <v>274181.4</v>
      </c>
      <c r="G11" s="25">
        <f aca="true" t="shared" si="1" ref="G11:G17">D11-F11</f>
        <v>29076.29999999993</v>
      </c>
    </row>
    <row r="12" spans="1:7" ht="18.75">
      <c r="A12" s="5" t="s">
        <v>10</v>
      </c>
      <c r="B12" s="6" t="s">
        <v>11</v>
      </c>
      <c r="C12" s="23">
        <v>137141.6</v>
      </c>
      <c r="D12" s="23">
        <f>18958.6+34856.1</f>
        <v>53814.7</v>
      </c>
      <c r="E12" s="24">
        <f t="shared" si="0"/>
        <v>39.240245118913585</v>
      </c>
      <c r="F12" s="23">
        <f>16024.3+31938.6</f>
        <v>47962.899999999994</v>
      </c>
      <c r="G12" s="25">
        <f t="shared" si="1"/>
        <v>5851.800000000003</v>
      </c>
    </row>
    <row r="13" spans="1:7" ht="37.5">
      <c r="A13" s="5" t="s">
        <v>12</v>
      </c>
      <c r="B13" s="6" t="s">
        <v>13</v>
      </c>
      <c r="C13" s="23">
        <v>19450.4</v>
      </c>
      <c r="D13" s="23">
        <f>406.2+900.8+14.1+1776.3+372.9+3972.7+173.3+231.5</f>
        <v>7847.8</v>
      </c>
      <c r="E13" s="24">
        <f t="shared" si="0"/>
        <v>40.34775634434253</v>
      </c>
      <c r="F13" s="23">
        <f>530+935.9+25.8+1862.7+252.6+99.4+3065.3+508.2+180.3</f>
        <v>7460.200000000001</v>
      </c>
      <c r="G13" s="25">
        <f t="shared" si="1"/>
        <v>387.59999999999945</v>
      </c>
    </row>
    <row r="14" spans="1:7" ht="37.5">
      <c r="A14" s="5" t="s">
        <v>14</v>
      </c>
      <c r="B14" s="6" t="s">
        <v>15</v>
      </c>
      <c r="C14" s="23">
        <v>23572.1</v>
      </c>
      <c r="D14" s="23">
        <f>3800.4+9285.5</f>
        <v>13085.9</v>
      </c>
      <c r="E14" s="24">
        <f t="shared" si="0"/>
        <v>55.51435807586087</v>
      </c>
      <c r="F14" s="23">
        <f>6522.5</f>
        <v>6522.5</v>
      </c>
      <c r="G14" s="25">
        <f t="shared" si="1"/>
        <v>6563.4</v>
      </c>
    </row>
    <row r="15" spans="1:7" ht="18.75">
      <c r="A15" s="5" t="s">
        <v>16</v>
      </c>
      <c r="B15" s="6" t="s">
        <v>17</v>
      </c>
      <c r="C15" s="23">
        <v>33442.2</v>
      </c>
      <c r="D15" s="23">
        <f>3678.5+12819.3+363.7+363.5</f>
        <v>17225</v>
      </c>
      <c r="E15" s="24">
        <f t="shared" si="0"/>
        <v>51.506778860242456</v>
      </c>
      <c r="F15" s="23">
        <f>117+2694.9+10498.3+291.5+248.1</f>
        <v>13849.8</v>
      </c>
      <c r="G15" s="25">
        <f t="shared" si="1"/>
        <v>3375.2000000000007</v>
      </c>
    </row>
    <row r="16" spans="1:7" ht="18.75">
      <c r="A16" s="5" t="s">
        <v>18</v>
      </c>
      <c r="B16" s="6" t="s">
        <v>19</v>
      </c>
      <c r="C16" s="23">
        <v>7747.6</v>
      </c>
      <c r="D16" s="23">
        <f>3127.2+38.8</f>
        <v>3166</v>
      </c>
      <c r="E16" s="24">
        <f t="shared" si="0"/>
        <v>40.86426764417368</v>
      </c>
      <c r="F16" s="23">
        <f>2689.3+74</f>
        <v>2763.3</v>
      </c>
      <c r="G16" s="25">
        <f t="shared" si="1"/>
        <v>402.6999999999998</v>
      </c>
    </row>
    <row r="17" spans="1:7" ht="38.25" thickBot="1">
      <c r="A17" s="7" t="s">
        <v>20</v>
      </c>
      <c r="B17" s="8" t="s">
        <v>21</v>
      </c>
      <c r="C17" s="26">
        <v>65</v>
      </c>
      <c r="D17" s="26">
        <v>0</v>
      </c>
      <c r="E17" s="24">
        <f t="shared" si="0"/>
        <v>0</v>
      </c>
      <c r="F17" s="26">
        <f>33.1</f>
        <v>33.1</v>
      </c>
      <c r="G17" s="27">
        <f t="shared" si="1"/>
        <v>-33.1</v>
      </c>
    </row>
    <row r="18" spans="1:7" ht="39.75" thickBot="1">
      <c r="A18" s="9" t="s">
        <v>22</v>
      </c>
      <c r="B18" s="10"/>
      <c r="C18" s="28">
        <f>SUM(C10:C17)</f>
        <v>912837.2999999999</v>
      </c>
      <c r="D18" s="28">
        <f>SUM(D10:D17)</f>
        <v>417934.8</v>
      </c>
      <c r="E18" s="29">
        <f t="shared" si="0"/>
        <v>45.78415014373317</v>
      </c>
      <c r="F18" s="28">
        <f>SUM(F10:F17)</f>
        <v>368317.89999999997</v>
      </c>
      <c r="G18" s="30">
        <f>D18-F18</f>
        <v>49616.90000000002</v>
      </c>
    </row>
    <row r="19" spans="1:7" ht="37.5">
      <c r="A19" s="4" t="s">
        <v>23</v>
      </c>
      <c r="B19" s="11"/>
      <c r="C19" s="31"/>
      <c r="D19" s="31"/>
      <c r="E19" s="32"/>
      <c r="F19" s="31"/>
      <c r="G19" s="33"/>
    </row>
    <row r="20" spans="1:7" ht="18.75">
      <c r="A20" s="5" t="s">
        <v>6</v>
      </c>
      <c r="B20" s="6" t="s">
        <v>7</v>
      </c>
      <c r="C20" s="23">
        <v>7382.5</v>
      </c>
      <c r="D20" s="23">
        <v>390.3</v>
      </c>
      <c r="E20" s="24">
        <f>D20/C20*100</f>
        <v>5.286826955638333</v>
      </c>
      <c r="F20" s="23">
        <v>185.1</v>
      </c>
      <c r="G20" s="34">
        <f>D20-F20</f>
        <v>205.20000000000002</v>
      </c>
    </row>
    <row r="21" spans="1:7" ht="18.75">
      <c r="A21" s="5" t="s">
        <v>8</v>
      </c>
      <c r="B21" s="6" t="s">
        <v>9</v>
      </c>
      <c r="C21" s="23">
        <v>24907.6</v>
      </c>
      <c r="D21" s="23">
        <f>3505.8+1841.8+194.6</f>
        <v>5542.200000000001</v>
      </c>
      <c r="E21" s="24">
        <f aca="true" t="shared" si="2" ref="E21:E30">D21/C21*100</f>
        <v>22.251039843260696</v>
      </c>
      <c r="F21" s="23">
        <f>4289.9+3095.4+413.8</f>
        <v>7799.099999999999</v>
      </c>
      <c r="G21" s="34">
        <f aca="true" t="shared" si="3" ref="G21:G28">D21-F21</f>
        <v>-2256.8999999999987</v>
      </c>
    </row>
    <row r="22" spans="1:7" ht="18.75">
      <c r="A22" s="5" t="s">
        <v>10</v>
      </c>
      <c r="B22" s="6" t="s">
        <v>11</v>
      </c>
      <c r="C22" s="23">
        <v>9071.7</v>
      </c>
      <c r="D22" s="23">
        <f>209.9+813</f>
        <v>1022.9</v>
      </c>
      <c r="E22" s="24">
        <f t="shared" si="2"/>
        <v>11.275725608210147</v>
      </c>
      <c r="F22" s="23">
        <f>69.2+322.4</f>
        <v>391.59999999999997</v>
      </c>
      <c r="G22" s="34">
        <f t="shared" si="3"/>
        <v>631.3</v>
      </c>
    </row>
    <row r="23" spans="1:7" ht="37.5">
      <c r="A23" s="5" t="s">
        <v>12</v>
      </c>
      <c r="B23" s="6" t="s">
        <v>13</v>
      </c>
      <c r="C23" s="23">
        <v>884.5</v>
      </c>
      <c r="D23" s="23">
        <f>86.7+56.5+55.8</f>
        <v>199</v>
      </c>
      <c r="E23" s="24">
        <v>0</v>
      </c>
      <c r="F23" s="23">
        <f>28.8+29.3+26.8</f>
        <v>84.9</v>
      </c>
      <c r="G23" s="34">
        <f t="shared" si="3"/>
        <v>114.1</v>
      </c>
    </row>
    <row r="24" spans="1:7" ht="37.5">
      <c r="A24" s="5" t="s">
        <v>14</v>
      </c>
      <c r="B24" s="6" t="s">
        <v>15</v>
      </c>
      <c r="C24" s="23">
        <v>21480.6</v>
      </c>
      <c r="D24" s="23">
        <f>346.4+1204.1</f>
        <v>1550.5</v>
      </c>
      <c r="E24" s="24">
        <v>0</v>
      </c>
      <c r="F24" s="23">
        <f>987.2+1837.8</f>
        <v>2825</v>
      </c>
      <c r="G24" s="34">
        <f t="shared" si="3"/>
        <v>-1274.5</v>
      </c>
    </row>
    <row r="25" spans="1:7" ht="18.75">
      <c r="A25" s="5" t="s">
        <v>16</v>
      </c>
      <c r="B25" s="6" t="s">
        <v>17</v>
      </c>
      <c r="C25" s="23">
        <v>2132.3</v>
      </c>
      <c r="D25" s="23">
        <v>0</v>
      </c>
      <c r="E25" s="24">
        <f t="shared" si="2"/>
        <v>0</v>
      </c>
      <c r="F25" s="23">
        <f>35+73.3</f>
        <v>108.3</v>
      </c>
      <c r="G25" s="34">
        <f t="shared" si="3"/>
        <v>-108.3</v>
      </c>
    </row>
    <row r="26" spans="1:7" ht="18.75">
      <c r="A26" s="5" t="s">
        <v>18</v>
      </c>
      <c r="B26" s="6" t="s">
        <v>19</v>
      </c>
      <c r="C26" s="23">
        <v>790</v>
      </c>
      <c r="D26" s="23">
        <v>13.9</v>
      </c>
      <c r="E26" s="24">
        <f t="shared" si="2"/>
        <v>1.759493670886076</v>
      </c>
      <c r="F26" s="23">
        <v>134.9</v>
      </c>
      <c r="G26" s="34">
        <f t="shared" si="3"/>
        <v>-121</v>
      </c>
    </row>
    <row r="27" spans="1:7" ht="18.75">
      <c r="A27" s="5" t="s">
        <v>24</v>
      </c>
      <c r="B27" s="6" t="s">
        <v>25</v>
      </c>
      <c r="C27" s="23">
        <v>14650</v>
      </c>
      <c r="D27" s="23">
        <f>2562.8+2.3</f>
        <v>2565.1000000000004</v>
      </c>
      <c r="E27" s="24">
        <f t="shared" si="2"/>
        <v>17.50921501706485</v>
      </c>
      <c r="F27" s="23">
        <f>268+1779.6+800+321.7</f>
        <v>3169.2999999999997</v>
      </c>
      <c r="G27" s="34">
        <f t="shared" si="3"/>
        <v>-604.1999999999994</v>
      </c>
    </row>
    <row r="28" spans="1:7" ht="38.25" thickBot="1">
      <c r="A28" s="5" t="s">
        <v>26</v>
      </c>
      <c r="B28" s="6" t="s">
        <v>27</v>
      </c>
      <c r="C28" s="23">
        <v>6060</v>
      </c>
      <c r="D28" s="23">
        <f>2242.8</f>
        <v>2242.8</v>
      </c>
      <c r="E28" s="24">
        <v>0</v>
      </c>
      <c r="F28" s="23">
        <v>1377.8</v>
      </c>
      <c r="G28" s="34">
        <f t="shared" si="3"/>
        <v>865.0000000000002</v>
      </c>
    </row>
    <row r="29" spans="1:7" ht="39.75" thickBot="1">
      <c r="A29" s="9" t="s">
        <v>28</v>
      </c>
      <c r="B29" s="10"/>
      <c r="C29" s="28">
        <f>SUM(C20:C28)</f>
        <v>87359.2</v>
      </c>
      <c r="D29" s="28">
        <f>SUM(D20:D28)</f>
        <v>13526.7</v>
      </c>
      <c r="E29" s="29">
        <f t="shared" si="2"/>
        <v>15.484001684997118</v>
      </c>
      <c r="F29" s="28">
        <f>SUM(F20:F28)</f>
        <v>16075.999999999996</v>
      </c>
      <c r="G29" s="30">
        <f>SUM(G20:G28)</f>
        <v>-2549.2999999999984</v>
      </c>
    </row>
    <row r="30" spans="1:7" ht="57" thickBot="1">
      <c r="A30" s="12" t="s">
        <v>29</v>
      </c>
      <c r="B30" s="10"/>
      <c r="C30" s="28">
        <f>C18+C29</f>
        <v>1000196.4999999999</v>
      </c>
      <c r="D30" s="28">
        <f>D18+D29</f>
        <v>431461.5</v>
      </c>
      <c r="E30" s="29">
        <f t="shared" si="2"/>
        <v>43.137673447167636</v>
      </c>
      <c r="F30" s="28">
        <f>F18+F29</f>
        <v>384393.89999999997</v>
      </c>
      <c r="G30" s="30">
        <f>D30-F30</f>
        <v>47067.600000000035</v>
      </c>
    </row>
    <row r="32" spans="1:6" ht="26.25" customHeight="1">
      <c r="A32" s="18"/>
      <c r="B32" s="18"/>
      <c r="C32" s="18"/>
      <c r="D32" s="18"/>
      <c r="E32" s="18"/>
      <c r="F32" s="18"/>
    </row>
    <row r="33" spans="1:6" ht="18">
      <c r="A33" s="2"/>
      <c r="B33" s="2"/>
      <c r="C33" s="2"/>
      <c r="D33" s="2"/>
      <c r="E33" s="2"/>
      <c r="F33" s="2"/>
    </row>
    <row r="34" spans="1:6" ht="18">
      <c r="A34" s="18"/>
      <c r="B34" s="18"/>
      <c r="C34" s="18"/>
      <c r="D34" s="18"/>
      <c r="E34" s="18"/>
      <c r="F34" s="18"/>
    </row>
  </sheetData>
  <sheetProtection/>
  <mergeCells count="8">
    <mergeCell ref="A4:G4"/>
    <mergeCell ref="A6:G6"/>
    <mergeCell ref="A32:F32"/>
    <mergeCell ref="A34:F34"/>
    <mergeCell ref="A2:G2"/>
    <mergeCell ref="A3:G3"/>
    <mergeCell ref="A5:G5"/>
    <mergeCell ref="A9:G9"/>
  </mergeCells>
  <printOptions/>
  <pageMargins left="0.48" right="0.22" top="0.23" bottom="0.29" header="0.21" footer="0.2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2016-02-02T14:22:11Z</cp:lastPrinted>
  <dcterms:created xsi:type="dcterms:W3CDTF">1996-10-08T23:32:33Z</dcterms:created>
  <dcterms:modified xsi:type="dcterms:W3CDTF">2016-07-21T08:53:35Z</dcterms:modified>
  <cp:category/>
  <cp:version/>
  <cp:contentType/>
  <cp:contentStatus/>
</cp:coreProperties>
</file>